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500" windowWidth="19220" windowHeight="13660" activeTab="0"/>
  </bookViews>
  <sheets>
    <sheet name="Calculation" sheetId="1" r:id="rId1"/>
    <sheet name="Data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Mark Maguire</author>
  </authors>
  <commentList>
    <comment ref="C33" authorId="0">
      <text>
        <r>
          <rPr>
            <sz val="10"/>
            <color indexed="8"/>
            <rFont val="Arial"/>
            <family val="2"/>
          </rPr>
          <t>Typically $1.56, with sugar @ $0.99 and 3.75L @ 88%</t>
        </r>
      </text>
    </comment>
    <comment ref="D11" authorId="0">
      <text>
        <r>
          <rPr>
            <sz val="10"/>
            <color indexed="8"/>
            <rFont val="Arial"/>
            <family val="2"/>
          </rPr>
          <t>This correction will only be accurate for alcometers calibrated to 20degC.  Older alcometers, calibrating at 16degC need different corrections - not available here. Warning: Some alcometers state that measurements should be taken at room temperature - this is a translation error. The temperature of the spirit is what is important!</t>
        </r>
      </text>
    </comment>
    <comment ref="D21" authorId="0">
      <text>
        <r>
          <rPr>
            <sz val="10"/>
            <color indexed="8"/>
            <rFont val="Arial"/>
            <family val="2"/>
          </rPr>
          <t xml:space="preserve">Note that when you add water to alcohol, heat is generated.  Your alcometer will not read the correct strength unless corrected
</t>
        </r>
        <r>
          <rPr>
            <sz val="10"/>
            <color indexed="8"/>
            <rFont val="Arial"/>
            <family val="2"/>
          </rPr>
          <t>Enter the measured strength of your spirit above, before using this calculation</t>
        </r>
      </text>
    </comment>
  </commentList>
</comments>
</file>

<file path=xl/sharedStrings.xml><?xml version="1.0" encoding="utf-8"?>
<sst xmlns="http://schemas.openxmlformats.org/spreadsheetml/2006/main" count="44" uniqueCount="36">
  <si>
    <t>Sugar</t>
  </si>
  <si>
    <t>Kilograms fermented</t>
  </si>
  <si>
    <t>Cost per kg</t>
  </si>
  <si>
    <t>Spirit Yield</t>
  </si>
  <si>
    <t>Temperature of spirit</t>
  </si>
  <si>
    <t>%</t>
  </si>
  <si>
    <t>kg</t>
  </si>
  <si>
    <t>Litres</t>
  </si>
  <si>
    <t>Amount</t>
  </si>
  <si>
    <t>Measured Strength (ABV)</t>
  </si>
  <si>
    <t>Corrected Strength</t>
  </si>
  <si>
    <r>
      <t>% ABV @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</si>
  <si>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o</t>
    </r>
    <r>
      <rPr>
        <sz val="10"/>
        <rFont val="Arial"/>
        <family val="0"/>
      </rPr>
      <t>C</t>
    </r>
  </si>
  <si>
    <t>End - Correction table</t>
  </si>
  <si>
    <r>
      <t>Start - correction table for alcometer (not valid for 16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calibrated alcometer)</t>
    </r>
  </si>
  <si>
    <t>col #</t>
  </si>
  <si>
    <t>% ABV</t>
  </si>
  <si>
    <t>Watering to make one litre @</t>
  </si>
  <si>
    <t xml:space="preserve">you need </t>
  </si>
  <si>
    <t xml:space="preserve">and </t>
  </si>
  <si>
    <t>Statistics normalised at 40% ABV</t>
  </si>
  <si>
    <t>Total amount of spirit</t>
  </si>
  <si>
    <t>Amount of spirit per kg of sugar</t>
  </si>
  <si>
    <t>Cost of yeast</t>
  </si>
  <si>
    <t>Other</t>
  </si>
  <si>
    <t>Overall cost per Litre</t>
  </si>
  <si>
    <t>excludes electricity, etc</t>
  </si>
  <si>
    <t>How does your favourite yeast stack up?</t>
  </si>
  <si>
    <t>Enter your costs and yields in the yellow cells.
Record your results in the scratch-pad below</t>
  </si>
  <si>
    <t>Scratch Pad for your records</t>
  </si>
  <si>
    <t>Yeast Type</t>
  </si>
  <si>
    <t>Cost / Litre</t>
  </si>
  <si>
    <t>essencia Super 6</t>
  </si>
  <si>
    <t>Other useful calculations …..</t>
  </si>
  <si>
    <t>mL of spirit</t>
  </si>
  <si>
    <t>mL of Water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</si>
</sst>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33" borderId="17" xfId="0" applyFill="1" applyBorder="1" applyAlignment="1" applyProtection="1">
      <alignment/>
      <protection locked="0"/>
    </xf>
    <xf numFmtId="170" fontId="6" fillId="0" borderId="18" xfId="44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34" borderId="19" xfId="0" applyFill="1" applyBorder="1" applyAlignment="1" applyProtection="1">
      <alignment/>
      <protection locked="0"/>
    </xf>
    <xf numFmtId="170" fontId="0" fillId="34" borderId="22" xfId="44" applyFont="1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170" fontId="0" fillId="34" borderId="24" xfId="44" applyFont="1" applyFill="1" applyBorder="1" applyAlignment="1" applyProtection="1">
      <alignment/>
      <protection locked="0"/>
    </xf>
    <xf numFmtId="170" fontId="10" fillId="34" borderId="22" xfId="44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172" fontId="0" fillId="33" borderId="17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1" fontId="0" fillId="33" borderId="0" xfId="0" applyNumberFormat="1" applyFill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172" fontId="5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70" fontId="0" fillId="33" borderId="0" xfId="44" applyFont="1" applyFill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172" fontId="0" fillId="33" borderId="0" xfId="0" applyNumberFormat="1" applyFill="1" applyBorder="1" applyAlignment="1" applyProtection="1">
      <alignment/>
      <protection locked="0"/>
    </xf>
    <xf numFmtId="172" fontId="5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11" fillId="33" borderId="17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B1">
      <selection activeCell="B34" sqref="B34"/>
    </sheetView>
  </sheetViews>
  <sheetFormatPr defaultColWidth="8.8515625" defaultRowHeight="12.75"/>
  <cols>
    <col min="1" max="1" width="4.140625" style="0" customWidth="1"/>
    <col min="2" max="2" width="27.00390625" style="0" bestFit="1" customWidth="1"/>
    <col min="3" max="3" width="10.7109375" style="0" bestFit="1" customWidth="1"/>
    <col min="4" max="4" width="15.8515625" style="0" bestFit="1" customWidth="1"/>
    <col min="5" max="5" width="17.8515625" style="0" customWidth="1"/>
  </cols>
  <sheetData>
    <row r="1" spans="1:4" ht="13.5" thickBot="1">
      <c r="A1" s="28" t="s">
        <v>0</v>
      </c>
      <c r="B1" s="29"/>
      <c r="C1" s="29"/>
      <c r="D1" s="3"/>
    </row>
    <row r="2" spans="1:5" ht="12.75" customHeight="1">
      <c r="A2" s="23"/>
      <c r="B2" s="30" t="s">
        <v>1</v>
      </c>
      <c r="C2" s="31">
        <v>6</v>
      </c>
      <c r="D2" s="5" t="s">
        <v>6</v>
      </c>
      <c r="E2" s="43" t="s">
        <v>28</v>
      </c>
    </row>
    <row r="3" spans="1:5" ht="12.75">
      <c r="A3" s="23"/>
      <c r="B3" s="30" t="s">
        <v>2</v>
      </c>
      <c r="C3" s="32">
        <v>2.28</v>
      </c>
      <c r="D3" s="5"/>
      <c r="E3" s="44"/>
    </row>
    <row r="4" spans="1:5" ht="12.75" customHeight="1">
      <c r="A4" s="33" t="s">
        <v>24</v>
      </c>
      <c r="B4" s="30"/>
      <c r="C4" s="30"/>
      <c r="D4" s="5"/>
      <c r="E4" s="44"/>
    </row>
    <row r="5" spans="1:5" ht="12.75">
      <c r="A5" s="23"/>
      <c r="B5" s="30" t="s">
        <v>23</v>
      </c>
      <c r="C5" s="32">
        <v>8</v>
      </c>
      <c r="D5" s="5"/>
      <c r="E5" s="44"/>
    </row>
    <row r="6" spans="1:5" ht="12.75">
      <c r="A6" s="23"/>
      <c r="B6" s="30"/>
      <c r="C6" s="30"/>
      <c r="D6" s="5"/>
      <c r="E6" s="44"/>
    </row>
    <row r="7" spans="1:5" ht="12.75">
      <c r="A7" s="33" t="s">
        <v>3</v>
      </c>
      <c r="B7" s="30"/>
      <c r="C7" s="30"/>
      <c r="D7" s="5"/>
      <c r="E7" s="44"/>
    </row>
    <row r="8" spans="1:4" ht="12.75">
      <c r="A8" s="23"/>
      <c r="B8" s="30" t="s">
        <v>8</v>
      </c>
      <c r="C8" s="31">
        <v>3</v>
      </c>
      <c r="D8" s="5" t="s">
        <v>7</v>
      </c>
    </row>
    <row r="9" spans="1:4" ht="12.75">
      <c r="A9" s="23"/>
      <c r="B9" s="30" t="s">
        <v>9</v>
      </c>
      <c r="C9" s="34">
        <v>90</v>
      </c>
      <c r="D9" s="5" t="s">
        <v>5</v>
      </c>
    </row>
    <row r="10" spans="1:4" ht="14.25">
      <c r="A10" s="23"/>
      <c r="B10" s="30" t="s">
        <v>4</v>
      </c>
      <c r="C10" s="24">
        <v>22</v>
      </c>
      <c r="D10" s="25" t="s">
        <v>12</v>
      </c>
    </row>
    <row r="11" spans="1:4" ht="18">
      <c r="A11" s="23"/>
      <c r="B11" s="30" t="s">
        <v>10</v>
      </c>
      <c r="C11" s="35">
        <f>$C$9+(VLOOKUP($C$10,Data!$A$2:$I$10,HLOOKUP(IF($C$9&gt;92.5,95,IF($C$9&lt;35,30,ROUND($C$9,-1))),Data!$A$2:$I$10,2)))</f>
        <v>90</v>
      </c>
      <c r="D11" s="5" t="s">
        <v>11</v>
      </c>
    </row>
    <row r="12" spans="1:4" ht="12.75">
      <c r="A12" s="23"/>
      <c r="B12" s="30"/>
      <c r="C12" s="30"/>
      <c r="D12" s="5"/>
    </row>
    <row r="13" spans="1:4" ht="12.75">
      <c r="A13" s="36" t="s">
        <v>20</v>
      </c>
      <c r="B13" s="30"/>
      <c r="C13" s="30"/>
      <c r="D13" s="5"/>
    </row>
    <row r="14" spans="1:4" ht="15">
      <c r="A14" s="23"/>
      <c r="B14" s="30" t="s">
        <v>21</v>
      </c>
      <c r="C14" s="37">
        <f>($C$9/40)*$C$8</f>
        <v>6.75</v>
      </c>
      <c r="D14" s="5" t="s">
        <v>7</v>
      </c>
    </row>
    <row r="15" spans="1:4" ht="15.75" thickBot="1">
      <c r="A15" s="23"/>
      <c r="B15" s="30" t="s">
        <v>22</v>
      </c>
      <c r="C15" s="38">
        <f>$C$14/$C$2</f>
        <v>1.125</v>
      </c>
      <c r="D15" s="5" t="s">
        <v>7</v>
      </c>
    </row>
    <row r="16" spans="1:4" ht="21" thickBot="1">
      <c r="A16" s="23"/>
      <c r="B16" s="39" t="s">
        <v>25</v>
      </c>
      <c r="C16" s="12">
        <f>($C$3*$C$2+$C$5)/$C$14</f>
        <v>3.211851851851852</v>
      </c>
      <c r="D16" s="40" t="s">
        <v>26</v>
      </c>
    </row>
    <row r="17" spans="1:4" ht="15.75" thickBot="1">
      <c r="A17" s="26"/>
      <c r="B17" s="41" t="s">
        <v>27</v>
      </c>
      <c r="C17" s="42"/>
      <c r="D17" s="7"/>
    </row>
    <row r="19" ht="12.75">
      <c r="A19" s="1" t="s">
        <v>33</v>
      </c>
    </row>
    <row r="20" ht="13.5" thickBot="1"/>
    <row r="21" spans="2:4" ht="12.75">
      <c r="B21" s="10" t="s">
        <v>17</v>
      </c>
      <c r="C21" s="11">
        <v>40</v>
      </c>
      <c r="D21" s="3" t="s">
        <v>16</v>
      </c>
    </row>
    <row r="22" spans="2:4" ht="12.75">
      <c r="B22" s="4" t="s">
        <v>18</v>
      </c>
      <c r="C22" s="8">
        <f>$C$21/$C$11*1000</f>
        <v>444.4444444444444</v>
      </c>
      <c r="D22" s="5" t="s">
        <v>34</v>
      </c>
    </row>
    <row r="23" spans="2:4" ht="13.5" thickBot="1">
      <c r="B23" s="6" t="s">
        <v>19</v>
      </c>
      <c r="C23" s="9">
        <f>1000-C22</f>
        <v>555.5555555555557</v>
      </c>
      <c r="D23" s="7" t="s">
        <v>35</v>
      </c>
    </row>
    <row r="24" ht="13.5" thickBot="1"/>
    <row r="25" spans="2:4" ht="12.75">
      <c r="B25" s="21" t="s">
        <v>9</v>
      </c>
      <c r="C25" s="22">
        <v>40</v>
      </c>
      <c r="D25" s="3" t="s">
        <v>5</v>
      </c>
    </row>
    <row r="26" spans="2:4" ht="14.25">
      <c r="B26" s="23" t="s">
        <v>4</v>
      </c>
      <c r="C26" s="24">
        <v>30</v>
      </c>
      <c r="D26" s="25" t="s">
        <v>12</v>
      </c>
    </row>
    <row r="27" spans="2:4" ht="18.75" thickBot="1">
      <c r="B27" s="26" t="s">
        <v>10</v>
      </c>
      <c r="C27" s="27">
        <f>$C$25+(VLOOKUP($C$26,Data!$A$2:$I$10,HLOOKUP(IF($C$25&gt;92.5,95,IF($C$25&lt;35,30,ROUND($C$25,-1))),Data!$A$2:$I$10,2)))</f>
        <v>36.06</v>
      </c>
      <c r="D27" s="7" t="s">
        <v>11</v>
      </c>
    </row>
    <row r="30" ht="12.75">
      <c r="B30" t="s">
        <v>29</v>
      </c>
    </row>
    <row r="31" ht="13.5" thickBot="1"/>
    <row r="32" spans="2:3" ht="12.75">
      <c r="B32" s="14" t="s">
        <v>30</v>
      </c>
      <c r="C32" s="15" t="s">
        <v>31</v>
      </c>
    </row>
    <row r="33" spans="2:3" ht="14.25">
      <c r="B33" s="13" t="s">
        <v>32</v>
      </c>
      <c r="C33" s="20">
        <v>2.94</v>
      </c>
    </row>
    <row r="34" spans="2:3" ht="12.75">
      <c r="B34" s="16"/>
      <c r="C34" s="17"/>
    </row>
    <row r="35" spans="2:3" ht="12.75">
      <c r="B35" s="16"/>
      <c r="C35" s="17"/>
    </row>
    <row r="36" spans="2:3" ht="12.75">
      <c r="B36" s="16"/>
      <c r="C36" s="17"/>
    </row>
    <row r="37" spans="2:3" ht="12.75">
      <c r="B37" s="16"/>
      <c r="C37" s="17"/>
    </row>
    <row r="38" spans="2:3" ht="12.75">
      <c r="B38" s="16"/>
      <c r="C38" s="17"/>
    </row>
    <row r="39" spans="2:3" ht="12.75">
      <c r="B39" s="16"/>
      <c r="C39" s="17"/>
    </row>
    <row r="40" spans="2:3" ht="12.75">
      <c r="B40" s="16"/>
      <c r="C40" s="17"/>
    </row>
    <row r="41" spans="2:3" ht="12.75">
      <c r="B41" s="16"/>
      <c r="C41" s="17"/>
    </row>
    <row r="42" spans="2:3" ht="12.75">
      <c r="B42" s="16"/>
      <c r="C42" s="17"/>
    </row>
    <row r="43" spans="2:3" ht="12.75">
      <c r="B43" s="16"/>
      <c r="C43" s="17"/>
    </row>
    <row r="44" spans="2:3" ht="13.5" thickBot="1">
      <c r="B44" s="18"/>
      <c r="C44" s="19"/>
    </row>
  </sheetData>
  <sheetProtection password="CB95" sheet="1" objects="1" scenarios="1" selectLockedCells="1"/>
  <mergeCells count="1">
    <mergeCell ref="E2:E7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3" sqref="K3"/>
    </sheetView>
  </sheetViews>
  <sheetFormatPr defaultColWidth="8.8515625" defaultRowHeight="12.75"/>
  <sheetData>
    <row r="1" ht="15">
      <c r="A1" s="1" t="s">
        <v>14</v>
      </c>
    </row>
    <row r="2" spans="2:9" ht="12.75">
      <c r="B2" s="1">
        <v>30</v>
      </c>
      <c r="C2" s="1">
        <v>40</v>
      </c>
      <c r="D2" s="1">
        <v>50</v>
      </c>
      <c r="E2" s="1">
        <v>60</v>
      </c>
      <c r="F2" s="1">
        <v>70</v>
      </c>
      <c r="G2" s="1">
        <v>80</v>
      </c>
      <c r="H2" s="1">
        <v>90</v>
      </c>
      <c r="I2" s="1">
        <v>95</v>
      </c>
    </row>
    <row r="3" spans="1:9" ht="12.75">
      <c r="A3" s="2" t="s">
        <v>15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12.75">
      <c r="A4" s="1">
        <v>10</v>
      </c>
      <c r="B4">
        <v>4.12</v>
      </c>
      <c r="C4">
        <v>3.98</v>
      </c>
      <c r="D4">
        <v>3.67</v>
      </c>
      <c r="E4">
        <v>3.42</v>
      </c>
      <c r="F4">
        <v>3.19</v>
      </c>
      <c r="G4">
        <v>2.92</v>
      </c>
      <c r="H4">
        <v>2.45</v>
      </c>
      <c r="I4">
        <v>2.06</v>
      </c>
    </row>
    <row r="5" spans="1:9" ht="12.75">
      <c r="A5" s="1">
        <v>15</v>
      </c>
      <c r="B5">
        <v>2.03</v>
      </c>
      <c r="C5">
        <v>2</v>
      </c>
      <c r="D5">
        <v>1.85</v>
      </c>
      <c r="E5">
        <v>1.73</v>
      </c>
      <c r="F5">
        <v>1.61</v>
      </c>
      <c r="G5">
        <v>1.47</v>
      </c>
      <c r="H5">
        <v>1.25</v>
      </c>
      <c r="I5">
        <v>1.06</v>
      </c>
    </row>
    <row r="6" spans="1:9" ht="12.75">
      <c r="A6" s="1">
        <v>20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ht="12.75">
      <c r="A7" s="1">
        <v>25</v>
      </c>
      <c r="B7">
        <v>-2.01</v>
      </c>
      <c r="C7">
        <v>-1.95</v>
      </c>
      <c r="D7">
        <v>-1.88</v>
      </c>
      <c r="E7">
        <v>-1.76</v>
      </c>
      <c r="F7">
        <v>-1.65</v>
      </c>
      <c r="G7">
        <v>-1.51</v>
      </c>
      <c r="H7">
        <v>-1.31</v>
      </c>
      <c r="I7">
        <v>-1.12</v>
      </c>
    </row>
    <row r="8" spans="1:9" ht="12.75">
      <c r="A8" s="1">
        <v>30</v>
      </c>
      <c r="B8">
        <v>-4.06</v>
      </c>
      <c r="C8">
        <v>-3.94</v>
      </c>
      <c r="D8">
        <v>-3.78</v>
      </c>
      <c r="E8">
        <v>-3.55</v>
      </c>
      <c r="F8">
        <v>-3.33</v>
      </c>
      <c r="G8">
        <v>-3.05</v>
      </c>
      <c r="H8">
        <v>-2.67</v>
      </c>
      <c r="I8">
        <v>-2.31</v>
      </c>
    </row>
    <row r="9" spans="1:9" ht="12.75">
      <c r="A9" s="1">
        <v>35</v>
      </c>
      <c r="B9">
        <v>-6.15</v>
      </c>
      <c r="C9">
        <v>-5.98</v>
      </c>
      <c r="D9">
        <v>-5.82</v>
      </c>
      <c r="E9">
        <v>-5.4</v>
      </c>
      <c r="F9">
        <v>-5.13</v>
      </c>
      <c r="G9">
        <v>-4.67</v>
      </c>
      <c r="H9">
        <v>-4.07</v>
      </c>
      <c r="I9">
        <v>-3.54</v>
      </c>
    </row>
    <row r="10" spans="1:9" ht="12.75">
      <c r="A10" s="1">
        <v>40</v>
      </c>
      <c r="B10">
        <v>-8.29</v>
      </c>
      <c r="C10">
        <v>-8.05</v>
      </c>
      <c r="D10">
        <v>-7.92</v>
      </c>
      <c r="E10">
        <v>-7.41</v>
      </c>
      <c r="F10">
        <v>-7.03</v>
      </c>
      <c r="G10">
        <v>-6.35</v>
      </c>
      <c r="H10">
        <v>-5.5</v>
      </c>
      <c r="I10">
        <v>-4.8</v>
      </c>
    </row>
    <row r="11" ht="12.75">
      <c r="A11" s="1" t="s">
        <v>13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GBP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Maguire</dc:creator>
  <cp:keywords/>
  <dc:description/>
  <cp:lastModifiedBy>Microsoft Office User</cp:lastModifiedBy>
  <dcterms:created xsi:type="dcterms:W3CDTF">2006-01-02T04:35:08Z</dcterms:created>
  <dcterms:modified xsi:type="dcterms:W3CDTF">2023-05-16T21:34:26Z</dcterms:modified>
  <cp:category/>
  <cp:version/>
  <cp:contentType/>
  <cp:contentStatus/>
</cp:coreProperties>
</file>